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chemist CDC\Dropbox\Alchemy Kitchen\Business Plan\"/>
    </mc:Choice>
  </mc:AlternateContent>
  <bookViews>
    <workbookView xWindow="0" yWindow="0" windowWidth="20490" windowHeight="7320"/>
  </bookViews>
  <sheets>
    <sheet name="Detailed Calculations" sheetId="2" r:id="rId1"/>
  </sheets>
  <definedNames>
    <definedName name="_xlnm.Print_Area" localSheetId="0">'Detailed Calculations'!$B$1:$N$58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J30" i="2"/>
  <c r="H9" i="2"/>
  <c r="H15" i="2"/>
  <c r="J15" i="2"/>
  <c r="L15" i="2" s="1"/>
  <c r="N15" i="2" s="1"/>
  <c r="P15" i="2" s="1"/>
  <c r="H43" i="2"/>
  <c r="H56" i="2"/>
  <c r="P37" i="2"/>
  <c r="N37" i="2"/>
  <c r="L37" i="2"/>
  <c r="J37" i="2"/>
  <c r="G37" i="2"/>
  <c r="G32" i="2"/>
  <c r="G28" i="2"/>
  <c r="P39" i="2"/>
  <c r="N39" i="2"/>
  <c r="L39" i="2"/>
  <c r="J39" i="2"/>
  <c r="G39" i="2"/>
  <c r="F3" i="2"/>
  <c r="F4" i="2"/>
  <c r="G3" i="2"/>
  <c r="H3" i="2" s="1"/>
  <c r="H23" i="2" s="1"/>
  <c r="H45" i="2" s="1"/>
  <c r="J3" i="2"/>
  <c r="L3" i="2" s="1"/>
  <c r="N3" i="2" s="1"/>
  <c r="P3" i="2" s="1"/>
  <c r="F6" i="2"/>
  <c r="F7" i="2"/>
  <c r="G6" i="2" s="1"/>
  <c r="J6" i="2" s="1"/>
  <c r="L6" i="2" s="1"/>
  <c r="N6" i="2" s="1"/>
  <c r="P6" i="2" s="1"/>
  <c r="F9" i="2"/>
  <c r="F12" i="2"/>
  <c r="F13" i="2"/>
  <c r="G12" i="2" s="1"/>
  <c r="J12" i="2" s="1"/>
  <c r="L12" i="2" s="1"/>
  <c r="N12" i="2" s="1"/>
  <c r="P12" i="2" s="1"/>
  <c r="F15" i="2"/>
  <c r="F16" i="2"/>
  <c r="F18" i="2"/>
  <c r="F19" i="2"/>
  <c r="G18" i="2"/>
  <c r="J18" i="2" s="1"/>
  <c r="L18" i="2" s="1"/>
  <c r="N18" i="2" s="1"/>
  <c r="P18" i="2" s="1"/>
  <c r="F21" i="2"/>
  <c r="F22" i="2"/>
  <c r="G21" i="2"/>
  <c r="J21" i="2"/>
  <c r="L21" i="2" s="1"/>
  <c r="N21" i="2" s="1"/>
  <c r="P21" i="2" s="1"/>
  <c r="L30" i="2"/>
  <c r="N30" i="2"/>
  <c r="P30" i="2"/>
  <c r="G54" i="2"/>
  <c r="G56" i="2"/>
  <c r="F25" i="2"/>
  <c r="G25" i="2"/>
  <c r="G36" i="2"/>
  <c r="G40" i="2"/>
  <c r="G41" i="2"/>
  <c r="G43" i="2"/>
  <c r="J25" i="2"/>
  <c r="L25" i="2"/>
  <c r="N25" i="2"/>
  <c r="P25" i="2"/>
  <c r="J28" i="2"/>
  <c r="L28" i="2"/>
  <c r="N28" i="2"/>
  <c r="P28" i="2"/>
  <c r="J32" i="2"/>
  <c r="L32" i="2"/>
  <c r="N32" i="2"/>
  <c r="P32" i="2"/>
  <c r="J34" i="2"/>
  <c r="L34" i="2"/>
  <c r="N34" i="2"/>
  <c r="P34" i="2"/>
  <c r="J36" i="2"/>
  <c r="L36" i="2"/>
  <c r="N36" i="2"/>
  <c r="P36" i="2"/>
  <c r="J40" i="2"/>
  <c r="L40" i="2"/>
  <c r="N40" i="2"/>
  <c r="P40" i="2"/>
  <c r="J41" i="2"/>
  <c r="L41" i="2"/>
  <c r="N41" i="2"/>
  <c r="P41" i="2"/>
  <c r="P43" i="2"/>
  <c r="N43" i="2"/>
  <c r="L43" i="2"/>
  <c r="J43" i="2"/>
  <c r="H46" i="2" l="1"/>
  <c r="H47" i="2"/>
  <c r="F10" i="2"/>
  <c r="J9" i="2" s="1"/>
  <c r="L9" i="2" l="1"/>
  <c r="J23" i="2"/>
  <c r="J45" i="2" s="1"/>
  <c r="G9" i="2"/>
  <c r="G23" i="2" s="1"/>
  <c r="G45" i="2" s="1"/>
  <c r="G46" i="2" l="1"/>
  <c r="G47" i="2" s="1"/>
  <c r="J46" i="2"/>
  <c r="J47" i="2" s="1"/>
  <c r="L23" i="2"/>
  <c r="L45" i="2" s="1"/>
  <c r="N9" i="2"/>
  <c r="P9" i="2" l="1"/>
  <c r="P23" i="2" s="1"/>
  <c r="P45" i="2" s="1"/>
  <c r="N23" i="2"/>
  <c r="N45" i="2" s="1"/>
  <c r="L46" i="2"/>
  <c r="L47" i="2" s="1"/>
  <c r="N46" i="2" l="1"/>
  <c r="N47" i="2" s="1"/>
  <c r="P46" i="2"/>
  <c r="P47" i="2" s="1"/>
</calcChain>
</file>

<file path=xl/comments1.xml><?xml version="1.0" encoding="utf-8"?>
<comments xmlns="http://schemas.openxmlformats.org/spreadsheetml/2006/main">
  <authors>
    <author>Alchemist CDC</author>
  </authors>
  <commentList>
    <comment ref="C25" authorId="0" shapeId="0">
      <text>
        <r>
          <rPr>
            <b/>
            <sz val="9"/>
            <color indexed="81"/>
            <rFont val="Tahoma"/>
            <family val="2"/>
          </rPr>
          <t>Alchemist CDC:</t>
        </r>
        <r>
          <rPr>
            <sz val="9"/>
            <color indexed="81"/>
            <rFont val="Tahoma"/>
            <family val="2"/>
          </rPr>
          <t xml:space="preserve">
2 trips per week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Alchemist CDC:</t>
        </r>
        <r>
          <rPr>
            <sz val="9"/>
            <color indexed="81"/>
            <rFont val="Tahoma"/>
            <family val="2"/>
          </rPr>
          <t xml:space="preserve">
10 aveage miles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Alchemist CDC:</t>
        </r>
        <r>
          <rPr>
            <sz val="9"/>
            <color indexed="81"/>
            <rFont val="Tahoma"/>
            <family val="2"/>
          </rPr>
          <t xml:space="preserve">
2 meeting per month</t>
        </r>
      </text>
    </comment>
    <comment ref="B28" authorId="0" shapeId="0">
      <text>
        <r>
          <rPr>
            <b/>
            <sz val="9"/>
            <color indexed="81"/>
            <rFont val="Tahoma"/>
            <charset val="1"/>
          </rPr>
          <t>Alchemist CDC:</t>
        </r>
        <r>
          <rPr>
            <sz val="9"/>
            <color indexed="81"/>
            <rFont val="Tahoma"/>
            <charset val="1"/>
          </rPr>
          <t xml:space="preserve">
Kristin says marketing expenses should be 10-20% (would include Events/Marketing Manager)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Alchemist CDC:</t>
        </r>
        <r>
          <rPr>
            <sz val="9"/>
            <color indexed="81"/>
            <rFont val="Tahoma"/>
            <family val="2"/>
          </rPr>
          <t xml:space="preserve">
per year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Alchemist CDC:</t>
        </r>
        <r>
          <rPr>
            <sz val="9"/>
            <color indexed="81"/>
            <rFont val="Tahoma"/>
            <family val="2"/>
          </rPr>
          <t xml:space="preserve">
$200 for 5 instructors;  twice/year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Alchemist CDC:</t>
        </r>
        <r>
          <rPr>
            <sz val="9"/>
            <color indexed="81"/>
            <rFont val="Tahoma"/>
            <family val="2"/>
          </rPr>
          <t xml:space="preserve">
2 sessions/year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</rPr>
          <t>Alchemist CDC:</t>
        </r>
        <r>
          <rPr>
            <sz val="9"/>
            <color indexed="81"/>
            <rFont val="Tahoma"/>
            <family val="2"/>
          </rPr>
          <t xml:space="preserve">
12 months of having kitchen open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Alchemist CDC:</t>
        </r>
        <r>
          <rPr>
            <sz val="9"/>
            <color indexed="81"/>
            <rFont val="Tahoma"/>
            <family val="2"/>
          </rPr>
          <t xml:space="preserve">
Assuming paying 2/9 of Mercado mortgage/rent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Alchemist CDC:</t>
        </r>
        <r>
          <rPr>
            <sz val="9"/>
            <color indexed="81"/>
            <rFont val="Tahoma"/>
            <family val="2"/>
          </rPr>
          <t xml:space="preserve">
months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Alchemist CDC:</t>
        </r>
        <r>
          <rPr>
            <sz val="9"/>
            <color indexed="81"/>
            <rFont val="Tahoma"/>
            <family val="2"/>
          </rPr>
          <t xml:space="preserve">
$6.00/sq. ft./year (assuming 2,000 sq. ft. kitchen)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Alchemist CDC:</t>
        </r>
        <r>
          <rPr>
            <sz val="9"/>
            <color indexed="81"/>
            <rFont val="Tahoma"/>
            <family val="2"/>
          </rPr>
          <t xml:space="preserve">
months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Alchemist CDC:</t>
        </r>
        <r>
          <rPr>
            <sz val="9"/>
            <color indexed="81"/>
            <rFont val="Tahoma"/>
            <family val="2"/>
          </rPr>
          <t xml:space="preserve">
Amount we have in AHEAD funds less 17500 for CED Grantwriter and incubator consulting payments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Alchemist CDC:</t>
        </r>
        <r>
          <rPr>
            <sz val="9"/>
            <color indexed="81"/>
            <rFont val="Tahoma"/>
            <family val="2"/>
          </rPr>
          <t xml:space="preserve">
From LFPP request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>Alchemist CDC:</t>
        </r>
        <r>
          <rPr>
            <sz val="9"/>
            <color indexed="81"/>
            <rFont val="Tahoma"/>
            <family val="2"/>
          </rPr>
          <t xml:space="preserve">
Dishwasher, Gas Range+Oven, Walk-in fridge, combination oven, tilt skillet- from LFPP request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Alchemist CDC:</t>
        </r>
        <r>
          <rPr>
            <sz val="9"/>
            <color indexed="81"/>
            <rFont val="Tahoma"/>
            <family val="2"/>
          </rPr>
          <t xml:space="preserve">
Based on calcs in Mercado assessment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Alchemist CDC:</t>
        </r>
        <r>
          <rPr>
            <sz val="9"/>
            <color indexed="81"/>
            <rFont val="Tahoma"/>
            <family val="2"/>
          </rPr>
          <t xml:space="preserve">
Food trailer contributed by Alchemist </t>
        </r>
      </text>
    </comment>
  </commentList>
</comments>
</file>

<file path=xl/sharedStrings.xml><?xml version="1.0" encoding="utf-8"?>
<sst xmlns="http://schemas.openxmlformats.org/spreadsheetml/2006/main" count="70" uniqueCount="49">
  <si>
    <t>Name</t>
  </si>
  <si>
    <t>FTE</t>
  </si>
  <si>
    <t>Salary</t>
  </si>
  <si>
    <t>Fringe</t>
  </si>
  <si>
    <t>Request</t>
  </si>
  <si>
    <t>Fringe Rate</t>
  </si>
  <si>
    <t>The Food Coridor</t>
  </si>
  <si>
    <t>Kitchen Equipment</t>
  </si>
  <si>
    <t>Kitchen Supplies</t>
  </si>
  <si>
    <t>P</t>
  </si>
  <si>
    <t>O</t>
  </si>
  <si>
    <t>S</t>
  </si>
  <si>
    <t>I</t>
  </si>
  <si>
    <t>E</t>
  </si>
  <si>
    <t>Professional Design Consultant (architect, contractor, etc.)</t>
  </si>
  <si>
    <t>Food trailers</t>
  </si>
  <si>
    <t>Kitchen constructions costs</t>
  </si>
  <si>
    <t>Kitchen Share of Mortgage/Rent</t>
  </si>
  <si>
    <t>F</t>
  </si>
  <si>
    <t>Tiffany Rosso (0.3 FTE)</t>
  </si>
  <si>
    <t>Mileage (128 trips @ 10 miles)</t>
  </si>
  <si>
    <t>Honoraria for AMA instructors ($200 for 5 instructors * 2/year)</t>
  </si>
  <si>
    <t>AMA meeting supplies ($400/session *2/year)</t>
  </si>
  <si>
    <t>Kitchen Manager (1 FTE)</t>
  </si>
  <si>
    <t>Staffing Costs</t>
  </si>
  <si>
    <t>General Costs</t>
  </si>
  <si>
    <t>Total Direct Costs</t>
  </si>
  <si>
    <t>Indirect</t>
  </si>
  <si>
    <t>Total Costs</t>
  </si>
  <si>
    <t>Events/Marketing Manager (1 FTE)</t>
  </si>
  <si>
    <t>Printing</t>
  </si>
  <si>
    <t>Year 1 Total</t>
  </si>
  <si>
    <t>Davida Douglas (0.1 FTE)</t>
  </si>
  <si>
    <t>Year 2 Total</t>
  </si>
  <si>
    <t>Year 3 Total</t>
  </si>
  <si>
    <t>Year 4 Total</t>
  </si>
  <si>
    <t>Year 5 Total</t>
  </si>
  <si>
    <t>Personel Totals</t>
  </si>
  <si>
    <t>General Costs Total</t>
  </si>
  <si>
    <t>Emma Burke (0.25 FTE)</t>
  </si>
  <si>
    <t>One-time Kitchen Buildout Costs</t>
  </si>
  <si>
    <t>Total One-Time Buildout Costs</t>
  </si>
  <si>
    <t>Repairs/Maintenance</t>
  </si>
  <si>
    <t>Kindful CRM Software</t>
  </si>
  <si>
    <t>Taxes/Insurance</t>
  </si>
  <si>
    <t>Advertising and Promotion</t>
  </si>
  <si>
    <t>Year 1 Secured Funding</t>
  </si>
  <si>
    <t>Jacob Sacks (1 FTE) (.5 FTE Year 1)</t>
  </si>
  <si>
    <t>LaTisha Sohai (1 FTE) (.5 FTE Year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</si>
</sst>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44" fontId="0" fillId="0" borderId="0" xfId="1" applyFont="1"/>
    <xf numFmtId="0" fontId="0" fillId="0" borderId="0" xfId="0" applyAlignment="1">
      <alignment horizontal="right"/>
    </xf>
    <xf numFmtId="6" fontId="0" fillId="0" borderId="0" xfId="1" applyNumberFormat="1" applyFont="1"/>
    <xf numFmtId="44" fontId="0" fillId="0" borderId="0" xfId="0" applyNumberFormat="1"/>
    <xf numFmtId="44" fontId="0" fillId="0" borderId="0" xfId="1" applyFont="1" applyFill="1"/>
    <xf numFmtId="44" fontId="2" fillId="0" borderId="0" xfId="0" applyNumberFormat="1" applyFont="1"/>
    <xf numFmtId="0" fontId="0" fillId="0" borderId="0" xfId="0" applyAlignment="1">
      <alignment horizontal="right" wrapText="1"/>
    </xf>
    <xf numFmtId="0" fontId="0" fillId="0" borderId="0" xfId="0" applyFill="1"/>
    <xf numFmtId="0" fontId="2" fillId="0" borderId="0" xfId="0" applyFont="1"/>
    <xf numFmtId="0" fontId="0" fillId="0" borderId="0" xfId="0" applyAlignment="1">
      <alignment horizontal="left" wrapText="1"/>
    </xf>
    <xf numFmtId="44" fontId="0" fillId="0" borderId="0" xfId="0" applyNumberFormat="1" applyFill="1"/>
    <xf numFmtId="44" fontId="0" fillId="0" borderId="0" xfId="1" applyFont="1" applyAlignment="1">
      <alignment wrapText="1"/>
    </xf>
    <xf numFmtId="44" fontId="0" fillId="0" borderId="0" xfId="1" applyFont="1" applyFill="1" applyAlignment="1">
      <alignment wrapText="1"/>
    </xf>
    <xf numFmtId="6" fontId="0" fillId="0" borderId="0" xfId="1" applyNumberFormat="1" applyFont="1" applyAlignment="1">
      <alignment wrapText="1"/>
    </xf>
    <xf numFmtId="44" fontId="2" fillId="0" borderId="0" xfId="1" applyFont="1"/>
    <xf numFmtId="0" fontId="2" fillId="0" borderId="0" xfId="0" applyFont="1" applyAlignment="1">
      <alignment horizontal="center" wrapText="1"/>
    </xf>
    <xf numFmtId="44" fontId="2" fillId="0" borderId="0" xfId="1" applyFont="1" applyAlignment="1">
      <alignment horizontal="center" wrapText="1"/>
    </xf>
    <xf numFmtId="44" fontId="2" fillId="0" borderId="0" xfId="0" applyNumberFormat="1" applyFont="1" applyAlignment="1">
      <alignment horizontal="center" wrapText="1"/>
    </xf>
    <xf numFmtId="44" fontId="2" fillId="0" borderId="0" xfId="1" applyFont="1" applyFill="1" applyAlignment="1">
      <alignment wrapText="1"/>
    </xf>
    <xf numFmtId="44" fontId="2" fillId="0" borderId="0" xfId="1" applyFont="1" applyFill="1"/>
    <xf numFmtId="0" fontId="0" fillId="0" borderId="0" xfId="1" applyNumberFormat="1" applyFont="1"/>
    <xf numFmtId="164" fontId="0" fillId="0" borderId="0" xfId="0" applyNumberFormat="1"/>
    <xf numFmtId="6" fontId="0" fillId="0" borderId="0" xfId="0" applyNumberFormat="1"/>
    <xf numFmtId="44" fontId="2" fillId="0" borderId="1" xfId="1" applyFont="1" applyBorder="1" applyAlignment="1">
      <alignment horizontal="center" wrapText="1"/>
    </xf>
    <xf numFmtId="44" fontId="0" fillId="0" borderId="1" xfId="1" applyFont="1" applyBorder="1"/>
    <xf numFmtId="44" fontId="2" fillId="0" borderId="1" xfId="1" applyFont="1" applyBorder="1"/>
    <xf numFmtId="44" fontId="0" fillId="0" borderId="1" xfId="1" applyFont="1" applyFill="1" applyBorder="1"/>
    <xf numFmtId="44" fontId="0" fillId="0" borderId="0" xfId="1" applyFont="1" applyFill="1" applyBorder="1"/>
    <xf numFmtId="0" fontId="0" fillId="0" borderId="0" xfId="0" applyBorder="1"/>
    <xf numFmtId="44" fontId="0" fillId="0" borderId="0" xfId="1" applyFont="1" applyBorder="1"/>
    <xf numFmtId="6" fontId="0" fillId="0" borderId="0" xfId="1" applyNumberFormat="1" applyFont="1" applyBorder="1"/>
    <xf numFmtId="44" fontId="2" fillId="0" borderId="0" xfId="1" applyFont="1" applyBorder="1" applyAlignment="1">
      <alignment horizontal="center" wrapText="1"/>
    </xf>
    <xf numFmtId="44" fontId="0" fillId="0" borderId="0" xfId="1" applyNumberFormat="1" applyFont="1" applyFill="1" applyBorder="1"/>
    <xf numFmtId="44" fontId="0" fillId="0" borderId="0" xfId="1" applyNumberFormat="1" applyFont="1" applyBorder="1"/>
    <xf numFmtId="44" fontId="2" fillId="0" borderId="0" xfId="1" applyFont="1" applyBorder="1"/>
    <xf numFmtId="0" fontId="2" fillId="0" borderId="0" xfId="0" applyFont="1" applyBorder="1" applyAlignment="1">
      <alignment horizontal="right"/>
    </xf>
    <xf numFmtId="44" fontId="0" fillId="0" borderId="0" xfId="1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44" fontId="2" fillId="0" borderId="2" xfId="1" applyFont="1" applyBorder="1"/>
    <xf numFmtId="44" fontId="2" fillId="0" borderId="3" xfId="1" applyFont="1" applyBorder="1"/>
    <xf numFmtId="0" fontId="0" fillId="0" borderId="2" xfId="0" applyBorder="1"/>
    <xf numFmtId="44" fontId="0" fillId="0" borderId="2" xfId="1" applyFont="1" applyBorder="1"/>
    <xf numFmtId="44" fontId="0" fillId="0" borderId="3" xfId="1" applyFont="1" applyBorder="1"/>
    <xf numFmtId="44" fontId="0" fillId="0" borderId="2" xfId="1" applyFont="1" applyFill="1" applyBorder="1" applyAlignment="1">
      <alignment wrapText="1"/>
    </xf>
    <xf numFmtId="0" fontId="2" fillId="0" borderId="2" xfId="0" applyFont="1" applyFill="1" applyBorder="1"/>
    <xf numFmtId="0" fontId="2" fillId="0" borderId="0" xfId="0" applyFont="1" applyBorder="1"/>
    <xf numFmtId="44" fontId="0" fillId="0" borderId="0" xfId="1" applyFont="1" applyFill="1" applyBorder="1" applyAlignment="1">
      <alignment wrapText="1"/>
    </xf>
    <xf numFmtId="44" fontId="0" fillId="0" borderId="0" xfId="0" applyNumberFormat="1" applyBorder="1"/>
    <xf numFmtId="44" fontId="0" fillId="0" borderId="2" xfId="1" applyFont="1" applyFill="1" applyBorder="1"/>
    <xf numFmtId="44" fontId="0" fillId="0" borderId="2" xfId="0" applyNumberFormat="1" applyBorder="1"/>
    <xf numFmtId="9" fontId="0" fillId="0" borderId="0" xfId="0" applyNumberFormat="1"/>
    <xf numFmtId="3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79"/>
  <sheetViews>
    <sheetView tabSelected="1" topLeftCell="A34" zoomScale="90" zoomScaleNormal="90" workbookViewId="0">
      <selection activeCell="E35" sqref="E35"/>
    </sheetView>
  </sheetViews>
  <sheetFormatPr defaultRowHeight="15" x14ac:dyDescent="0.25"/>
  <cols>
    <col min="1" max="1" width="3.140625" customWidth="1"/>
    <col min="2" max="2" width="33.140625" customWidth="1"/>
    <col min="3" max="3" width="7.85546875" customWidth="1"/>
    <col min="4" max="4" width="12.85546875" style="1" customWidth="1"/>
    <col min="5" max="5" width="13" customWidth="1"/>
    <col min="6" max="6" width="15.42578125" style="25" customWidth="1"/>
    <col min="7" max="8" width="15.5703125" style="30" customWidth="1"/>
    <col min="9" max="9" width="12.28515625" customWidth="1"/>
    <col min="10" max="10" width="13.28515625" style="1" customWidth="1"/>
    <col min="11" max="11" width="12.85546875" style="1" customWidth="1"/>
    <col min="12" max="12" width="13.140625" style="1" customWidth="1"/>
    <col min="13" max="13" width="11.5703125" customWidth="1"/>
    <col min="14" max="14" width="15.42578125" style="12" customWidth="1"/>
    <col min="16" max="16" width="17.28515625" customWidth="1"/>
    <col min="17" max="18" width="12.140625" style="1" bestFit="1" customWidth="1"/>
    <col min="19" max="19" width="12.42578125" style="1" customWidth="1"/>
    <col min="20" max="20" width="12" style="1" customWidth="1"/>
    <col min="21" max="21" width="12.5703125" style="1" customWidth="1"/>
    <col min="22" max="22" width="13.5703125" style="1" customWidth="1"/>
    <col min="23" max="23" width="12.28515625" style="1" customWidth="1"/>
    <col min="24" max="24" width="12.5703125" style="1" customWidth="1"/>
    <col min="25" max="25" width="12.28515625" style="1" customWidth="1"/>
    <col min="26" max="26" width="12.42578125" style="1" customWidth="1"/>
    <col min="27" max="27" width="12.140625" style="1" customWidth="1"/>
    <col min="28" max="28" width="12.28515625" style="1" customWidth="1"/>
  </cols>
  <sheetData>
    <row r="1" spans="1:28" s="16" customFormat="1" ht="30" x14ac:dyDescent="0.25">
      <c r="B1" s="16" t="s">
        <v>0</v>
      </c>
      <c r="C1" s="16" t="s">
        <v>1</v>
      </c>
      <c r="D1" s="17" t="s">
        <v>2</v>
      </c>
      <c r="E1" s="16" t="s">
        <v>5</v>
      </c>
      <c r="F1" s="24" t="s">
        <v>4</v>
      </c>
      <c r="G1" s="32" t="s">
        <v>31</v>
      </c>
      <c r="H1" s="32" t="s">
        <v>46</v>
      </c>
      <c r="I1" s="18"/>
      <c r="J1" s="17" t="s">
        <v>33</v>
      </c>
      <c r="K1" s="17"/>
      <c r="L1" s="17" t="s">
        <v>34</v>
      </c>
      <c r="M1" s="18"/>
      <c r="N1" s="17" t="s">
        <v>35</v>
      </c>
      <c r="P1" s="16" t="s">
        <v>36</v>
      </c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25">
      <c r="B2" s="9" t="s">
        <v>24</v>
      </c>
      <c r="M2" s="4"/>
      <c r="N2" s="4"/>
    </row>
    <row r="3" spans="1:28" x14ac:dyDescent="0.25">
      <c r="A3" t="s">
        <v>9</v>
      </c>
      <c r="B3" t="s">
        <v>19</v>
      </c>
      <c r="C3">
        <v>0.3</v>
      </c>
      <c r="D3" s="1">
        <v>70000</v>
      </c>
      <c r="E3">
        <v>0.26900000000000002</v>
      </c>
      <c r="F3" s="25">
        <f>D3*C3</f>
        <v>21000</v>
      </c>
      <c r="G3" s="30">
        <f>F3+F4</f>
        <v>26649</v>
      </c>
      <c r="H3" s="30">
        <f>G3</f>
        <v>26649</v>
      </c>
      <c r="I3" s="4"/>
      <c r="J3" s="1">
        <f>G3*1.05</f>
        <v>27981.45</v>
      </c>
      <c r="L3" s="1">
        <f>J3*1.05</f>
        <v>29380.522500000003</v>
      </c>
      <c r="M3" s="4"/>
      <c r="N3" s="12">
        <f>L3*1.05</f>
        <v>30849.548625000003</v>
      </c>
      <c r="P3" s="4">
        <f>N3*1.05</f>
        <v>32392.026056250004</v>
      </c>
    </row>
    <row r="4" spans="1:28" x14ac:dyDescent="0.25">
      <c r="A4" t="s">
        <v>18</v>
      </c>
      <c r="E4" s="2" t="s">
        <v>3</v>
      </c>
      <c r="F4" s="25">
        <f>F3*E3</f>
        <v>5649</v>
      </c>
      <c r="I4" s="4"/>
      <c r="M4" s="4"/>
      <c r="P4" s="4"/>
    </row>
    <row r="5" spans="1:28" x14ac:dyDescent="0.25">
      <c r="B5" s="2"/>
      <c r="I5" s="4"/>
      <c r="M5" s="4"/>
      <c r="P5" s="4"/>
    </row>
    <row r="6" spans="1:28" x14ac:dyDescent="0.25">
      <c r="A6" t="s">
        <v>9</v>
      </c>
      <c r="B6" t="s">
        <v>32</v>
      </c>
      <c r="C6">
        <v>0.1</v>
      </c>
      <c r="D6" s="1">
        <v>49400</v>
      </c>
      <c r="E6">
        <v>0.32</v>
      </c>
      <c r="F6" s="25">
        <f>D6*C6</f>
        <v>4940</v>
      </c>
      <c r="G6" s="33">
        <f>F6+F7</f>
        <v>6520.8</v>
      </c>
      <c r="H6" s="33">
        <v>6382.48</v>
      </c>
      <c r="I6" s="4"/>
      <c r="J6" s="1">
        <f>G6*1.05</f>
        <v>6846.84</v>
      </c>
      <c r="L6" s="1">
        <f>J6*1.05</f>
        <v>7189.1820000000007</v>
      </c>
      <c r="M6" s="4"/>
      <c r="N6" s="12">
        <f>L6*1.05</f>
        <v>7548.6411000000007</v>
      </c>
      <c r="P6" s="4">
        <f>N6*1.05</f>
        <v>7926.073155000001</v>
      </c>
    </row>
    <row r="7" spans="1:28" x14ac:dyDescent="0.25">
      <c r="A7" t="s">
        <v>18</v>
      </c>
      <c r="E7" s="2" t="s">
        <v>3</v>
      </c>
      <c r="F7" s="25">
        <f>F6*E6</f>
        <v>1580.8</v>
      </c>
      <c r="I7" s="4"/>
      <c r="M7" s="4"/>
      <c r="P7" s="4"/>
    </row>
    <row r="8" spans="1:28" x14ac:dyDescent="0.25">
      <c r="I8" s="4"/>
      <c r="M8" s="4"/>
      <c r="P8" s="4"/>
    </row>
    <row r="9" spans="1:28" x14ac:dyDescent="0.25">
      <c r="A9" t="s">
        <v>9</v>
      </c>
      <c r="B9" t="s">
        <v>47</v>
      </c>
      <c r="C9">
        <v>1</v>
      </c>
      <c r="D9" s="1">
        <v>43680</v>
      </c>
      <c r="E9">
        <v>0.23200000000000001</v>
      </c>
      <c r="F9" s="25">
        <f>D9*C9</f>
        <v>43680</v>
      </c>
      <c r="G9" s="30">
        <f>(F9+F10)*0.5</f>
        <v>26906.880000000001</v>
      </c>
      <c r="H9" s="30">
        <f>49878.4*0.5</f>
        <v>24939.200000000001</v>
      </c>
      <c r="I9" s="4"/>
      <c r="J9" s="1">
        <f>(F9+F10)*1.05</f>
        <v>56504.448000000004</v>
      </c>
      <c r="L9" s="1">
        <f>J9*1.05</f>
        <v>59329.67040000001</v>
      </c>
      <c r="M9" s="4"/>
      <c r="N9" s="12">
        <f>L9*1.05</f>
        <v>62296.153920000012</v>
      </c>
      <c r="P9" s="4">
        <f>N9*1.05</f>
        <v>65410.961616000015</v>
      </c>
    </row>
    <row r="10" spans="1:28" x14ac:dyDescent="0.25">
      <c r="A10" t="s">
        <v>18</v>
      </c>
      <c r="E10" s="2" t="s">
        <v>3</v>
      </c>
      <c r="F10" s="25">
        <f>F9*E9</f>
        <v>10133.76</v>
      </c>
      <c r="I10" s="4"/>
      <c r="M10" s="4"/>
      <c r="P10" s="4"/>
    </row>
    <row r="11" spans="1:28" x14ac:dyDescent="0.25">
      <c r="I11" s="4"/>
      <c r="M11" s="4"/>
      <c r="P11" s="4"/>
    </row>
    <row r="12" spans="1:28" x14ac:dyDescent="0.25">
      <c r="A12" t="s">
        <v>9</v>
      </c>
      <c r="B12" t="s">
        <v>39</v>
      </c>
      <c r="C12">
        <v>0.25</v>
      </c>
      <c r="D12" s="1">
        <v>37440</v>
      </c>
      <c r="E12">
        <v>0.28599999999999998</v>
      </c>
      <c r="F12" s="25">
        <f>D12*C12</f>
        <v>9360</v>
      </c>
      <c r="G12" s="30">
        <f>F12+F13</f>
        <v>12036.96</v>
      </c>
      <c r="I12" s="4"/>
      <c r="J12" s="1">
        <f>G12*1.05</f>
        <v>12638.807999999999</v>
      </c>
      <c r="L12" s="1">
        <f>J12*1.05</f>
        <v>13270.7484</v>
      </c>
      <c r="M12" s="4"/>
      <c r="N12" s="12">
        <f>L12*1.05</f>
        <v>13934.285820000001</v>
      </c>
      <c r="P12" s="4">
        <f>N12*1.05</f>
        <v>14631.000111000001</v>
      </c>
    </row>
    <row r="13" spans="1:28" x14ac:dyDescent="0.25">
      <c r="A13" t="s">
        <v>18</v>
      </c>
      <c r="E13" s="2" t="s">
        <v>3</v>
      </c>
      <c r="F13" s="25">
        <f>F12*E12</f>
        <v>2676.9599999999996</v>
      </c>
      <c r="I13" s="4"/>
      <c r="M13" s="4"/>
      <c r="P13" s="4"/>
    </row>
    <row r="14" spans="1:28" x14ac:dyDescent="0.25">
      <c r="I14" s="4"/>
      <c r="M14" s="4"/>
      <c r="P14" s="4"/>
    </row>
    <row r="15" spans="1:28" x14ac:dyDescent="0.25">
      <c r="A15" t="s">
        <v>9</v>
      </c>
      <c r="B15" t="s">
        <v>48</v>
      </c>
      <c r="C15">
        <v>1</v>
      </c>
      <c r="D15" s="5">
        <v>37440</v>
      </c>
      <c r="E15">
        <v>0.246</v>
      </c>
      <c r="F15" s="25">
        <f>D15*C15</f>
        <v>37440</v>
      </c>
      <c r="G15" s="34">
        <f>(F15+F16)*0.5</f>
        <v>23325.119999999999</v>
      </c>
      <c r="H15" s="34">
        <f>45452.16*0.5</f>
        <v>22726.080000000002</v>
      </c>
      <c r="I15" s="4"/>
      <c r="J15" s="1">
        <f>(F15+F16)*1.05</f>
        <v>48982.752</v>
      </c>
      <c r="L15" s="1">
        <f>J15*1.05</f>
        <v>51431.889600000002</v>
      </c>
      <c r="M15" s="4"/>
      <c r="N15" s="12">
        <f>L15*1.05</f>
        <v>54003.484080000002</v>
      </c>
      <c r="P15" s="4">
        <f>N15*1.05</f>
        <v>56703.658284000005</v>
      </c>
    </row>
    <row r="16" spans="1:28" x14ac:dyDescent="0.25">
      <c r="A16" t="s">
        <v>18</v>
      </c>
      <c r="E16" s="2" t="s">
        <v>3</v>
      </c>
      <c r="F16" s="25">
        <f>F15*E15</f>
        <v>9210.24</v>
      </c>
      <c r="I16" s="4"/>
      <c r="M16" s="4"/>
    </row>
    <row r="17" spans="1:28" x14ac:dyDescent="0.25">
      <c r="E17" s="2"/>
      <c r="I17" s="4"/>
      <c r="M17" s="4"/>
    </row>
    <row r="18" spans="1:28" x14ac:dyDescent="0.25">
      <c r="A18" t="s">
        <v>9</v>
      </c>
      <c r="B18" t="s">
        <v>23</v>
      </c>
      <c r="C18">
        <v>1</v>
      </c>
      <c r="D18" s="1">
        <v>37440</v>
      </c>
      <c r="E18" s="2">
        <v>0.27300000000000002</v>
      </c>
      <c r="F18" s="25">
        <f>D18*C18</f>
        <v>37440</v>
      </c>
      <c r="G18" s="30">
        <f>F18+F19</f>
        <v>47661.120000000003</v>
      </c>
      <c r="I18" s="4"/>
      <c r="J18" s="1">
        <f>G18*1.05</f>
        <v>50044.176000000007</v>
      </c>
      <c r="L18" s="1">
        <f>J18*1.05</f>
        <v>52546.384800000007</v>
      </c>
      <c r="M18" s="4"/>
      <c r="N18" s="12">
        <f>L18*1.05</f>
        <v>55173.704040000011</v>
      </c>
      <c r="P18" s="4">
        <f>N18*1.05</f>
        <v>57932.389242000012</v>
      </c>
    </row>
    <row r="19" spans="1:28" x14ac:dyDescent="0.25">
      <c r="A19" t="s">
        <v>18</v>
      </c>
      <c r="B19" s="2"/>
      <c r="E19" t="s">
        <v>3</v>
      </c>
      <c r="F19" s="25">
        <f>F18*E18</f>
        <v>10221.120000000001</v>
      </c>
    </row>
    <row r="20" spans="1:28" x14ac:dyDescent="0.25">
      <c r="B20" s="2"/>
    </row>
    <row r="21" spans="1:28" ht="30" x14ac:dyDescent="0.25">
      <c r="A21" t="s">
        <v>9</v>
      </c>
      <c r="B21" s="10" t="s">
        <v>29</v>
      </c>
      <c r="C21">
        <v>1</v>
      </c>
      <c r="D21" s="1">
        <v>37440</v>
      </c>
      <c r="E21">
        <v>0.27300000000000002</v>
      </c>
      <c r="F21" s="25">
        <f>D21</f>
        <v>37440</v>
      </c>
      <c r="G21" s="30">
        <f>F21+F22</f>
        <v>47661.120000000003</v>
      </c>
      <c r="J21" s="1">
        <f>G21*1.05</f>
        <v>50044.176000000007</v>
      </c>
      <c r="L21" s="1">
        <f>J21*1.05</f>
        <v>52546.384800000007</v>
      </c>
      <c r="N21" s="1">
        <f>L21*1.05</f>
        <v>55173.704040000011</v>
      </c>
      <c r="P21" s="1">
        <f>N21*1.05</f>
        <v>57932.389242000012</v>
      </c>
    </row>
    <row r="22" spans="1:28" x14ac:dyDescent="0.25">
      <c r="A22" t="s">
        <v>18</v>
      </c>
      <c r="E22" s="2" t="s">
        <v>3</v>
      </c>
      <c r="F22" s="25">
        <f>F21*E21</f>
        <v>10221.120000000001</v>
      </c>
    </row>
    <row r="23" spans="1:28" s="38" customFormat="1" x14ac:dyDescent="0.25">
      <c r="B23" s="39" t="s">
        <v>37</v>
      </c>
      <c r="D23" s="40"/>
      <c r="F23" s="41"/>
      <c r="G23" s="40">
        <f>SUM(G3:G21)</f>
        <v>190761</v>
      </c>
      <c r="H23" s="40">
        <f>SUM(H3:H21)</f>
        <v>80696.759999999995</v>
      </c>
      <c r="J23" s="40">
        <f>SUM(J3:J21)</f>
        <v>253042.65000000002</v>
      </c>
      <c r="K23" s="40"/>
      <c r="L23" s="40">
        <f>SUM(L3:L21)</f>
        <v>265694.78250000003</v>
      </c>
      <c r="N23" s="40">
        <f>SUM(N3:N21)</f>
        <v>278979.52162500005</v>
      </c>
      <c r="P23" s="40">
        <f>SUM(P3:P21)</f>
        <v>292928.49770625005</v>
      </c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</row>
    <row r="24" spans="1:28" s="29" customFormat="1" x14ac:dyDescent="0.25">
      <c r="B24" s="36" t="s">
        <v>25</v>
      </c>
      <c r="D24" s="30"/>
      <c r="F24" s="25"/>
      <c r="G24" s="30"/>
      <c r="H24" s="30"/>
      <c r="J24" s="30"/>
      <c r="K24" s="30"/>
      <c r="L24" s="30"/>
      <c r="N24" s="37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5" spans="1:28" x14ac:dyDescent="0.25">
      <c r="B25" s="2" t="s">
        <v>20</v>
      </c>
      <c r="C25">
        <v>104</v>
      </c>
      <c r="D25" s="1">
        <v>0.57999999999999996</v>
      </c>
      <c r="E25">
        <v>10</v>
      </c>
      <c r="F25" s="25">
        <f>(C25*D25*E25)+(C26*D25*E25)</f>
        <v>742.39999999999986</v>
      </c>
      <c r="G25" s="30">
        <f>F25</f>
        <v>742.39999999999986</v>
      </c>
      <c r="H25" s="30">
        <v>742.4</v>
      </c>
      <c r="I25" s="1"/>
      <c r="J25" s="1">
        <f>G25</f>
        <v>742.39999999999986</v>
      </c>
      <c r="L25" s="1">
        <f>J25</f>
        <v>742.39999999999986</v>
      </c>
      <c r="N25" s="1">
        <f>L25</f>
        <v>742.39999999999986</v>
      </c>
      <c r="P25" s="1">
        <f>N25</f>
        <v>742.39999999999986</v>
      </c>
    </row>
    <row r="26" spans="1:28" x14ac:dyDescent="0.25">
      <c r="B26" s="2"/>
      <c r="C26">
        <v>24</v>
      </c>
    </row>
    <row r="27" spans="1:28" x14ac:dyDescent="0.25">
      <c r="B27" s="2"/>
      <c r="G27" s="31"/>
      <c r="H27" s="31"/>
    </row>
    <row r="28" spans="1:28" x14ac:dyDescent="0.25">
      <c r="A28" t="s">
        <v>10</v>
      </c>
      <c r="B28" s="7" t="s">
        <v>45</v>
      </c>
      <c r="D28" s="1">
        <v>5000</v>
      </c>
      <c r="G28" s="34">
        <f>D28</f>
        <v>5000</v>
      </c>
      <c r="H28" s="34"/>
      <c r="I28" s="1"/>
      <c r="J28" s="3">
        <f>G28</f>
        <v>5000</v>
      </c>
      <c r="L28" s="3">
        <f>J28</f>
        <v>5000</v>
      </c>
      <c r="N28" s="3">
        <f>L28</f>
        <v>5000</v>
      </c>
      <c r="P28" s="3">
        <f>N28</f>
        <v>5000</v>
      </c>
    </row>
    <row r="29" spans="1:28" x14ac:dyDescent="0.25">
      <c r="B29" s="7"/>
      <c r="G29" s="31"/>
      <c r="H29" s="31"/>
      <c r="I29" s="1"/>
    </row>
    <row r="30" spans="1:28" ht="30" x14ac:dyDescent="0.25">
      <c r="A30" t="s">
        <v>10</v>
      </c>
      <c r="B30" s="7" t="s">
        <v>21</v>
      </c>
      <c r="C30">
        <v>10</v>
      </c>
      <c r="D30" s="1">
        <v>200</v>
      </c>
      <c r="G30" s="31">
        <v>1000</v>
      </c>
      <c r="H30" s="31">
        <v>1000</v>
      </c>
      <c r="I30" s="23"/>
      <c r="J30" s="3">
        <f>G30*2</f>
        <v>2000</v>
      </c>
      <c r="K30" s="3"/>
      <c r="L30" s="3">
        <f>J30</f>
        <v>2000</v>
      </c>
      <c r="N30" s="3">
        <f>L30</f>
        <v>2000</v>
      </c>
      <c r="O30" s="8"/>
      <c r="P30" s="3">
        <f>N30</f>
        <v>2000</v>
      </c>
    </row>
    <row r="31" spans="1:28" x14ac:dyDescent="0.25">
      <c r="N31" s="13"/>
      <c r="O31" s="8"/>
      <c r="P31" s="4"/>
    </row>
    <row r="32" spans="1:28" x14ac:dyDescent="0.25">
      <c r="B32" t="s">
        <v>30</v>
      </c>
      <c r="C32" s="53">
        <v>10000</v>
      </c>
      <c r="D32" s="1">
        <v>7.0000000000000007E-2</v>
      </c>
      <c r="G32" s="30">
        <f>D32*C32</f>
        <v>700.00000000000011</v>
      </c>
      <c r="H32" s="30">
        <v>700</v>
      </c>
      <c r="I32" s="28"/>
      <c r="J32" s="1">
        <f>G32</f>
        <v>700.00000000000011</v>
      </c>
      <c r="L32" s="1">
        <f>J32</f>
        <v>700.00000000000011</v>
      </c>
      <c r="N32" s="1">
        <f>L32</f>
        <v>700.00000000000011</v>
      </c>
      <c r="O32" s="8"/>
      <c r="P32" s="1">
        <f>N32</f>
        <v>700.00000000000011</v>
      </c>
    </row>
    <row r="33" spans="1:28" x14ac:dyDescent="0.25">
      <c r="I33" s="28"/>
      <c r="N33" s="1"/>
      <c r="O33" s="8"/>
      <c r="P33" s="1"/>
    </row>
    <row r="34" spans="1:28" ht="30" x14ac:dyDescent="0.25">
      <c r="A34" t="s">
        <v>11</v>
      </c>
      <c r="B34" s="7" t="s">
        <v>22</v>
      </c>
      <c r="C34">
        <v>2</v>
      </c>
      <c r="D34" s="1">
        <v>400</v>
      </c>
      <c r="G34" s="30">
        <v>800</v>
      </c>
      <c r="H34" s="30">
        <v>800</v>
      </c>
      <c r="I34" s="1"/>
      <c r="J34" s="1">
        <f>G34</f>
        <v>800</v>
      </c>
      <c r="L34" s="1">
        <f>J34</f>
        <v>800</v>
      </c>
      <c r="N34" s="1">
        <f>L34</f>
        <v>800</v>
      </c>
      <c r="O34" s="8"/>
      <c r="P34" s="1">
        <f>N34</f>
        <v>800</v>
      </c>
    </row>
    <row r="35" spans="1:28" x14ac:dyDescent="0.25">
      <c r="B35" s="2"/>
      <c r="N35" s="13"/>
      <c r="O35" s="8"/>
    </row>
    <row r="36" spans="1:28" x14ac:dyDescent="0.25">
      <c r="A36" t="s">
        <v>10</v>
      </c>
      <c r="B36" s="7" t="s">
        <v>6</v>
      </c>
      <c r="C36">
        <v>12</v>
      </c>
      <c r="D36" s="1">
        <v>150</v>
      </c>
      <c r="G36" s="31">
        <f>D36*C36</f>
        <v>1800</v>
      </c>
      <c r="H36" s="31"/>
      <c r="J36" s="3">
        <f>G36</f>
        <v>1800</v>
      </c>
      <c r="K36" s="3"/>
      <c r="L36" s="3">
        <f>J36</f>
        <v>1800</v>
      </c>
      <c r="N36" s="3">
        <f>L36</f>
        <v>1800</v>
      </c>
      <c r="O36" s="8"/>
      <c r="P36" s="3">
        <f>N36</f>
        <v>1800</v>
      </c>
    </row>
    <row r="37" spans="1:28" x14ac:dyDescent="0.25">
      <c r="B37" s="7" t="s">
        <v>43</v>
      </c>
      <c r="C37">
        <v>12</v>
      </c>
      <c r="D37" s="1">
        <v>100</v>
      </c>
      <c r="G37" s="31">
        <f>D37*C37</f>
        <v>1200</v>
      </c>
      <c r="H37" s="31">
        <v>1200</v>
      </c>
      <c r="J37" s="3">
        <f>G37</f>
        <v>1200</v>
      </c>
      <c r="K37" s="3"/>
      <c r="L37" s="3">
        <f>G37</f>
        <v>1200</v>
      </c>
      <c r="N37" s="3">
        <f>G37</f>
        <v>1200</v>
      </c>
      <c r="O37" s="8"/>
      <c r="P37" s="3">
        <f>G37</f>
        <v>1200</v>
      </c>
    </row>
    <row r="38" spans="1:28" x14ac:dyDescent="0.25">
      <c r="N38" s="13"/>
      <c r="O38" s="8"/>
      <c r="P38" s="4"/>
    </row>
    <row r="39" spans="1:28" x14ac:dyDescent="0.25">
      <c r="B39" t="s">
        <v>42</v>
      </c>
      <c r="D39" s="1">
        <v>20000</v>
      </c>
      <c r="G39" s="30">
        <f>D39</f>
        <v>20000</v>
      </c>
      <c r="J39" s="1">
        <f>D39</f>
        <v>20000</v>
      </c>
      <c r="L39" s="1">
        <f>G39</f>
        <v>20000</v>
      </c>
      <c r="N39" s="13">
        <f>G39</f>
        <v>20000</v>
      </c>
      <c r="O39" s="8"/>
      <c r="P39" s="4">
        <f>G39</f>
        <v>20000</v>
      </c>
    </row>
    <row r="40" spans="1:28" x14ac:dyDescent="0.25">
      <c r="B40" s="2" t="s">
        <v>17</v>
      </c>
      <c r="C40">
        <v>12</v>
      </c>
      <c r="D40" s="1">
        <v>1583</v>
      </c>
      <c r="G40" s="30">
        <f>C40*D40</f>
        <v>18996</v>
      </c>
      <c r="J40" s="1">
        <f>G40</f>
        <v>18996</v>
      </c>
      <c r="L40" s="1">
        <f>J40</f>
        <v>18996</v>
      </c>
      <c r="N40" s="1">
        <f>L40</f>
        <v>18996</v>
      </c>
      <c r="O40" s="8"/>
      <c r="P40" s="1">
        <f>N40</f>
        <v>18996</v>
      </c>
    </row>
    <row r="41" spans="1:28" x14ac:dyDescent="0.25">
      <c r="B41" s="2" t="s">
        <v>44</v>
      </c>
      <c r="C41">
        <v>12</v>
      </c>
      <c r="D41" s="1">
        <v>750</v>
      </c>
      <c r="G41" s="30">
        <f>C41*D41</f>
        <v>9000</v>
      </c>
      <c r="J41" s="1">
        <f>G41</f>
        <v>9000</v>
      </c>
      <c r="L41" s="1">
        <f>J41</f>
        <v>9000</v>
      </c>
      <c r="N41" s="1">
        <f>L41</f>
        <v>9000</v>
      </c>
      <c r="O41" s="8"/>
      <c r="P41" s="1">
        <f>N41</f>
        <v>9000</v>
      </c>
    </row>
    <row r="42" spans="1:28" x14ac:dyDescent="0.25">
      <c r="B42" s="2"/>
      <c r="N42" s="13"/>
      <c r="O42" s="8"/>
    </row>
    <row r="43" spans="1:28" s="38" customFormat="1" x14ac:dyDescent="0.25">
      <c r="B43" s="39" t="s">
        <v>38</v>
      </c>
      <c r="D43" s="40"/>
      <c r="F43" s="41"/>
      <c r="G43" s="40">
        <f>SUM(G25:G41)</f>
        <v>59238.400000000001</v>
      </c>
      <c r="H43" s="40">
        <f>SUM(H25:H41)</f>
        <v>4442.3999999999996</v>
      </c>
      <c r="J43" s="40">
        <f>SUM(J25:J41)</f>
        <v>60238.400000000001</v>
      </c>
      <c r="K43" s="40"/>
      <c r="L43" s="40">
        <f>SUM(L25:L41)</f>
        <v>60238.400000000001</v>
      </c>
      <c r="N43" s="40">
        <f>SUM(N25:N41)</f>
        <v>60238.400000000001</v>
      </c>
      <c r="O43" s="46"/>
      <c r="P43" s="40">
        <f>SUM(P25:P41)</f>
        <v>60238.400000000001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</row>
    <row r="44" spans="1:28" x14ac:dyDescent="0.25">
      <c r="B44" s="2"/>
      <c r="N44" s="13"/>
      <c r="O44" s="8"/>
    </row>
    <row r="45" spans="1:28" x14ac:dyDescent="0.25">
      <c r="B45" t="s">
        <v>26</v>
      </c>
      <c r="G45" s="30">
        <f>G43+G23</f>
        <v>249999.4</v>
      </c>
      <c r="H45" s="30">
        <f>H43+H23</f>
        <v>85139.159999999989</v>
      </c>
      <c r="I45" s="1"/>
      <c r="J45" s="1">
        <f>J43+J23</f>
        <v>313281.05000000005</v>
      </c>
      <c r="L45" s="1">
        <f>L43+L23</f>
        <v>325933.18250000005</v>
      </c>
      <c r="M45" s="1"/>
      <c r="N45" s="1">
        <f>N43+N23</f>
        <v>339217.92162500008</v>
      </c>
      <c r="O45" s="5"/>
      <c r="P45" s="1">
        <f>P43+P23</f>
        <v>353166.89770625008</v>
      </c>
    </row>
    <row r="46" spans="1:28" x14ac:dyDescent="0.25">
      <c r="A46" t="s">
        <v>12</v>
      </c>
      <c r="B46" t="s">
        <v>27</v>
      </c>
      <c r="C46" s="52">
        <v>0.2</v>
      </c>
      <c r="G46" s="30">
        <f>G45*0.2</f>
        <v>49999.880000000005</v>
      </c>
      <c r="H46" s="30">
        <f>H45*0.2</f>
        <v>17027.831999999999</v>
      </c>
      <c r="I46" s="1"/>
      <c r="J46" s="1">
        <f>J45*0.2</f>
        <v>62656.210000000014</v>
      </c>
      <c r="L46" s="1">
        <f>L45*0.2</f>
        <v>65186.636500000015</v>
      </c>
      <c r="M46" s="1"/>
      <c r="N46" s="1">
        <f>N45*0.2</f>
        <v>67843.584325000018</v>
      </c>
      <c r="O46" s="5"/>
      <c r="P46" s="1">
        <f>P45*0.2</f>
        <v>70633.379541250019</v>
      </c>
    </row>
    <row r="47" spans="1:28" s="9" customFormat="1" x14ac:dyDescent="0.25">
      <c r="B47" s="9" t="s">
        <v>28</v>
      </c>
      <c r="D47" s="15"/>
      <c r="F47" s="26"/>
      <c r="G47" s="35">
        <f>SUM(G45:G46)</f>
        <v>299999.28000000003</v>
      </c>
      <c r="H47" s="35">
        <f>H45+H46</f>
        <v>102166.99199999998</v>
      </c>
      <c r="I47" s="15"/>
      <c r="J47" s="35">
        <f>SUM(J45:J46)</f>
        <v>375937.26000000007</v>
      </c>
      <c r="K47" s="15"/>
      <c r="L47" s="35">
        <f>SUM(L45:L46)</f>
        <v>391119.81900000008</v>
      </c>
      <c r="M47" s="15"/>
      <c r="N47" s="35">
        <f>SUM(N45:N46)</f>
        <v>407061.50595000008</v>
      </c>
      <c r="O47" s="20"/>
      <c r="P47" s="35">
        <f>SUM(P45:P46)</f>
        <v>423800.27724750008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s="42" customFormat="1" x14ac:dyDescent="0.25">
      <c r="D48" s="43"/>
      <c r="F48" s="44"/>
      <c r="G48" s="43"/>
      <c r="H48" s="43"/>
      <c r="I48" s="43"/>
      <c r="J48" s="43"/>
      <c r="K48" s="43"/>
      <c r="L48" s="43"/>
      <c r="M48" s="43"/>
      <c r="N48" s="45"/>
      <c r="O48" s="50"/>
      <c r="P48" s="51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</row>
    <row r="49" spans="1:28" s="29" customFormat="1" x14ac:dyDescent="0.25">
      <c r="B49" s="47" t="s">
        <v>40</v>
      </c>
      <c r="D49" s="30"/>
      <c r="F49" s="25"/>
      <c r="G49" s="30"/>
      <c r="H49" s="30"/>
      <c r="I49" s="30"/>
      <c r="J49" s="30"/>
      <c r="K49" s="30"/>
      <c r="L49" s="30"/>
      <c r="M49" s="30"/>
      <c r="N49" s="48"/>
      <c r="O49" s="28"/>
      <c r="P49" s="49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</row>
    <row r="50" spans="1:28" ht="30" x14ac:dyDescent="0.25">
      <c r="B50" s="10" t="s">
        <v>14</v>
      </c>
      <c r="G50" s="34">
        <v>27500</v>
      </c>
      <c r="H50" s="34">
        <v>27500</v>
      </c>
      <c r="I50" s="22"/>
      <c r="J50" s="3"/>
      <c r="K50" s="3"/>
      <c r="N50" s="14"/>
    </row>
    <row r="51" spans="1:28" x14ac:dyDescent="0.25">
      <c r="A51" t="s">
        <v>11</v>
      </c>
      <c r="B51" t="s">
        <v>8</v>
      </c>
      <c r="G51" s="30">
        <v>132500</v>
      </c>
      <c r="I51" s="1"/>
      <c r="N51" s="13"/>
      <c r="O51" s="8"/>
      <c r="P51" s="4"/>
    </row>
    <row r="52" spans="1:28" x14ac:dyDescent="0.25">
      <c r="A52" t="s">
        <v>13</v>
      </c>
      <c r="B52" t="s">
        <v>7</v>
      </c>
      <c r="G52" s="30">
        <v>71345</v>
      </c>
      <c r="I52" s="1"/>
      <c r="M52" s="21"/>
      <c r="N52" s="13"/>
      <c r="O52" s="5"/>
      <c r="P52" s="4"/>
    </row>
    <row r="53" spans="1:28" x14ac:dyDescent="0.25">
      <c r="B53" s="10" t="s">
        <v>16</v>
      </c>
      <c r="G53" s="30">
        <v>231925</v>
      </c>
      <c r="I53" s="1"/>
      <c r="M53" s="1"/>
      <c r="N53" s="13"/>
      <c r="O53" s="5"/>
      <c r="P53" s="4"/>
    </row>
    <row r="54" spans="1:28" x14ac:dyDescent="0.25">
      <c r="B54" s="10" t="s">
        <v>15</v>
      </c>
      <c r="C54">
        <v>1</v>
      </c>
      <c r="D54" s="1">
        <v>31606</v>
      </c>
      <c r="G54" s="30">
        <f>D54*C54</f>
        <v>31606</v>
      </c>
      <c r="H54" s="30">
        <v>31606</v>
      </c>
      <c r="I54" s="1"/>
      <c r="M54" s="12"/>
      <c r="N54" s="13"/>
      <c r="O54" s="5"/>
      <c r="P54" s="4"/>
    </row>
    <row r="55" spans="1:28" x14ac:dyDescent="0.25">
      <c r="B55" s="10"/>
      <c r="I55" s="1"/>
      <c r="M55" s="1"/>
      <c r="N55" s="13"/>
      <c r="O55" s="5"/>
      <c r="P55" s="4"/>
    </row>
    <row r="56" spans="1:28" s="9" customFormat="1" x14ac:dyDescent="0.25">
      <c r="B56" s="9" t="s">
        <v>41</v>
      </c>
      <c r="D56" s="15"/>
      <c r="F56" s="26"/>
      <c r="G56" s="35">
        <f>SUM(G50:G54)</f>
        <v>494876</v>
      </c>
      <c r="H56" s="35">
        <f>SUM(H50:H54)</f>
        <v>59106</v>
      </c>
      <c r="I56" s="15"/>
      <c r="J56" s="15"/>
      <c r="K56" s="15"/>
      <c r="L56" s="15"/>
      <c r="M56" s="15"/>
      <c r="N56" s="19"/>
      <c r="O56" s="20"/>
      <c r="P56" s="6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spans="1:28" x14ac:dyDescent="0.25">
      <c r="B57" s="8"/>
      <c r="C57" s="8"/>
      <c r="D57" s="5"/>
      <c r="E57" s="8"/>
      <c r="F57" s="27"/>
      <c r="G57" s="28"/>
      <c r="H57" s="28"/>
      <c r="I57" s="8"/>
      <c r="J57" s="5"/>
      <c r="K57" s="5"/>
      <c r="L57" s="5"/>
      <c r="N57" s="13"/>
      <c r="O57" s="8"/>
    </row>
    <row r="58" spans="1:28" x14ac:dyDescent="0.25">
      <c r="B58" s="8"/>
      <c r="C58" s="8"/>
      <c r="D58" s="5"/>
      <c r="E58" s="11"/>
      <c r="F58" s="27"/>
      <c r="G58" s="28"/>
      <c r="H58" s="28"/>
      <c r="I58" s="8"/>
      <c r="J58" s="5"/>
      <c r="K58" s="5"/>
      <c r="L58" s="5"/>
      <c r="N58" s="13"/>
      <c r="O58" s="8"/>
    </row>
    <row r="59" spans="1:28" x14ac:dyDescent="0.25">
      <c r="B59" s="8"/>
      <c r="C59" s="8"/>
      <c r="D59" s="5"/>
      <c r="E59" s="8"/>
      <c r="F59" s="27"/>
      <c r="G59" s="28"/>
      <c r="H59" s="28"/>
      <c r="I59" s="8"/>
      <c r="J59" s="5"/>
      <c r="K59" s="5"/>
      <c r="L59" s="5"/>
      <c r="P59" s="6"/>
    </row>
    <row r="60" spans="1:28" x14ac:dyDescent="0.25">
      <c r="B60" s="8"/>
      <c r="C60" s="8"/>
      <c r="D60" s="5"/>
      <c r="E60" s="8"/>
      <c r="F60" s="27"/>
      <c r="G60" s="28"/>
      <c r="H60" s="28"/>
      <c r="I60" s="8"/>
      <c r="J60" s="5"/>
      <c r="K60" s="5"/>
      <c r="L60" s="5"/>
    </row>
    <row r="61" spans="1:28" x14ac:dyDescent="0.25">
      <c r="B61" s="8"/>
      <c r="C61" s="8"/>
      <c r="D61" s="5"/>
      <c r="E61" s="8"/>
      <c r="F61" s="27"/>
      <c r="G61" s="28"/>
      <c r="H61" s="28"/>
      <c r="I61" s="8"/>
      <c r="J61" s="5"/>
      <c r="K61" s="5"/>
      <c r="L61" s="5"/>
    </row>
    <row r="62" spans="1:28" x14ac:dyDescent="0.25">
      <c r="B62" s="8"/>
      <c r="C62" s="8"/>
      <c r="D62" s="5"/>
      <c r="E62" s="8"/>
      <c r="F62" s="27"/>
      <c r="G62" s="28"/>
      <c r="H62" s="28"/>
      <c r="I62" s="8"/>
      <c r="J62" s="5"/>
      <c r="K62" s="5"/>
      <c r="L62" s="5"/>
    </row>
    <row r="63" spans="1:28" x14ac:dyDescent="0.25">
      <c r="B63" s="8"/>
      <c r="C63" s="8"/>
      <c r="D63" s="5"/>
      <c r="E63" s="8"/>
      <c r="F63" s="27"/>
      <c r="G63" s="28"/>
      <c r="H63" s="28"/>
      <c r="I63" s="8"/>
      <c r="J63" s="5"/>
      <c r="K63" s="5"/>
      <c r="L63" s="5"/>
    </row>
    <row r="64" spans="1:28" x14ac:dyDescent="0.25">
      <c r="B64" s="8"/>
      <c r="C64" s="8"/>
      <c r="D64" s="5"/>
      <c r="E64" s="8"/>
      <c r="F64" s="27"/>
      <c r="G64" s="28"/>
      <c r="H64" s="28"/>
      <c r="I64" s="8"/>
      <c r="J64" s="5"/>
      <c r="K64" s="5"/>
      <c r="L64" s="5"/>
    </row>
    <row r="65" spans="2:16" x14ac:dyDescent="0.25">
      <c r="B65" s="8"/>
      <c r="C65" s="8"/>
      <c r="D65" s="5"/>
      <c r="E65" s="8"/>
      <c r="F65" s="27"/>
      <c r="G65" s="28"/>
      <c r="H65" s="28"/>
      <c r="I65" s="8"/>
      <c r="J65" s="5"/>
      <c r="K65" s="5"/>
      <c r="L65" s="5"/>
    </row>
    <row r="66" spans="2:16" x14ac:dyDescent="0.25">
      <c r="B66" s="8"/>
      <c r="C66" s="8"/>
      <c r="D66" s="5"/>
      <c r="E66" s="11"/>
      <c r="F66" s="27"/>
      <c r="G66" s="28"/>
      <c r="H66" s="28"/>
      <c r="I66" s="8"/>
      <c r="J66" s="5"/>
      <c r="K66" s="5"/>
      <c r="L66" s="5"/>
    </row>
    <row r="67" spans="2:16" x14ac:dyDescent="0.25">
      <c r="B67" s="8"/>
      <c r="C67" s="8"/>
      <c r="D67" s="5"/>
      <c r="E67" s="11"/>
      <c r="F67" s="27"/>
      <c r="G67" s="28"/>
      <c r="H67" s="28"/>
      <c r="I67" s="8"/>
      <c r="J67" s="5"/>
      <c r="K67" s="5"/>
      <c r="L67" s="5"/>
      <c r="P67" s="4"/>
    </row>
    <row r="68" spans="2:16" x14ac:dyDescent="0.25">
      <c r="B68" s="8"/>
      <c r="C68" s="8"/>
      <c r="D68" s="5"/>
      <c r="E68" s="11"/>
      <c r="F68" s="27"/>
      <c r="G68" s="28"/>
      <c r="H68" s="28"/>
      <c r="I68" s="8"/>
      <c r="J68" s="5"/>
      <c r="K68" s="5"/>
      <c r="L68" s="5"/>
    </row>
    <row r="69" spans="2:16" x14ac:dyDescent="0.25">
      <c r="B69" s="8"/>
      <c r="C69" s="8"/>
      <c r="D69" s="5"/>
      <c r="E69" s="11"/>
      <c r="F69" s="27"/>
      <c r="G69" s="28"/>
      <c r="H69" s="28"/>
      <c r="I69" s="8"/>
      <c r="J69" s="5"/>
      <c r="K69" s="5"/>
      <c r="L69" s="5"/>
    </row>
    <row r="70" spans="2:16" x14ac:dyDescent="0.25">
      <c r="B70" s="8"/>
      <c r="C70" s="8"/>
      <c r="D70" s="5"/>
      <c r="E70" s="11"/>
      <c r="F70" s="27"/>
      <c r="G70" s="28"/>
      <c r="H70" s="28"/>
      <c r="I70" s="8"/>
      <c r="J70" s="5"/>
      <c r="K70" s="5"/>
      <c r="L70" s="5"/>
    </row>
    <row r="71" spans="2:16" x14ac:dyDescent="0.25">
      <c r="B71" s="8"/>
      <c r="C71" s="8"/>
      <c r="D71" s="5"/>
      <c r="E71" s="11"/>
      <c r="F71" s="27"/>
      <c r="G71" s="28"/>
      <c r="H71" s="28"/>
      <c r="I71" s="8"/>
      <c r="J71" s="5"/>
      <c r="K71" s="5"/>
      <c r="L71" s="5"/>
    </row>
    <row r="72" spans="2:16" x14ac:dyDescent="0.25">
      <c r="B72" s="8"/>
      <c r="C72" s="8"/>
      <c r="D72" s="5"/>
      <c r="E72" s="11"/>
      <c r="F72" s="27"/>
      <c r="G72" s="28"/>
      <c r="H72" s="28"/>
      <c r="I72" s="8"/>
      <c r="J72" s="5"/>
      <c r="K72" s="5"/>
      <c r="L72" s="5"/>
    </row>
    <row r="73" spans="2:16" x14ac:dyDescent="0.25">
      <c r="B73" s="8"/>
      <c r="C73" s="8"/>
      <c r="D73" s="5"/>
      <c r="E73" s="11"/>
      <c r="F73" s="27"/>
      <c r="G73" s="28"/>
      <c r="H73" s="28"/>
      <c r="I73" s="8"/>
      <c r="J73" s="5"/>
      <c r="K73" s="5"/>
      <c r="L73" s="5"/>
    </row>
    <row r="74" spans="2:16" x14ac:dyDescent="0.25">
      <c r="B74" s="8"/>
      <c r="C74" s="8"/>
      <c r="D74" s="5"/>
      <c r="E74" s="8"/>
      <c r="F74" s="27"/>
      <c r="G74" s="28"/>
      <c r="H74" s="28"/>
      <c r="I74" s="8"/>
      <c r="J74" s="5"/>
      <c r="K74" s="5"/>
      <c r="L74" s="5"/>
    </row>
    <row r="75" spans="2:16" x14ac:dyDescent="0.25">
      <c r="B75" s="8"/>
      <c r="C75" s="8"/>
      <c r="D75" s="5"/>
      <c r="E75" s="8"/>
      <c r="F75" s="27"/>
      <c r="G75" s="28"/>
      <c r="H75" s="28"/>
      <c r="I75" s="8"/>
      <c r="J75" s="5"/>
      <c r="K75" s="5"/>
      <c r="L75" s="5"/>
    </row>
    <row r="76" spans="2:16" x14ac:dyDescent="0.25">
      <c r="B76" s="8"/>
      <c r="C76" s="8"/>
      <c r="D76" s="5"/>
      <c r="E76" s="8"/>
      <c r="F76" s="27"/>
      <c r="G76" s="28"/>
      <c r="H76" s="28"/>
      <c r="I76" s="8"/>
      <c r="J76" s="5"/>
      <c r="K76" s="5"/>
      <c r="L76" s="5"/>
    </row>
    <row r="77" spans="2:16" x14ac:dyDescent="0.25">
      <c r="B77" s="8"/>
      <c r="C77" s="8"/>
      <c r="D77" s="5"/>
      <c r="E77" s="8"/>
      <c r="F77" s="27"/>
      <c r="G77" s="28"/>
      <c r="H77" s="28"/>
      <c r="I77" s="8"/>
      <c r="J77" s="5"/>
      <c r="K77" s="5"/>
      <c r="L77" s="5"/>
    </row>
    <row r="78" spans="2:16" x14ac:dyDescent="0.25">
      <c r="B78" s="8"/>
      <c r="C78" s="8"/>
      <c r="D78" s="5"/>
      <c r="E78" s="8"/>
      <c r="F78" s="27"/>
      <c r="G78" s="28"/>
      <c r="H78" s="28"/>
      <c r="I78" s="8"/>
      <c r="J78" s="5"/>
      <c r="K78" s="5"/>
      <c r="L78" s="5"/>
    </row>
    <row r="79" spans="2:16" x14ac:dyDescent="0.25">
      <c r="B79" s="8"/>
      <c r="C79" s="8"/>
      <c r="D79" s="5"/>
      <c r="E79" s="8"/>
      <c r="F79" s="27"/>
      <c r="G79" s="28"/>
      <c r="H79" s="28"/>
      <c r="I79" s="8"/>
      <c r="J79" s="5"/>
      <c r="K79" s="5"/>
      <c r="L79" s="5"/>
    </row>
  </sheetData>
  <printOptions gridLines="1"/>
  <pageMargins left="0.7" right="0.7" top="0.75" bottom="0.75" header="0.3" footer="0.3"/>
  <pageSetup scale="51" fitToHeight="2" orientation="portrait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Detailed Calculations</vt:lpstr>
      <vt:lpstr>'Detailed Calculations'!Print_Area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Alchemist CDC</dc:creator>
  <cp:lastModifiedBy>Alchemist CDC</cp:lastModifiedBy>
  <cp:lastPrinted>2018-10-18T18:38:41Z</cp:lastPrinted>
  <dcterms:created xsi:type="dcterms:W3CDTF">2017-10-26T22:24:46Z</dcterms:created>
  <dcterms:modified xsi:type="dcterms:W3CDTF">2019-03-22T21:25:39Z</dcterms:modified>
</cp:coreProperties>
</file>